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Heizkosten" sheetId="1" r:id="rId1"/>
    <sheet name="Warmwasser" sheetId="2" r:id="rId2"/>
    <sheet name="Energiepreise" sheetId="3" r:id="rId3"/>
    <sheet name="Mindestlohn" sheetId="4" r:id="rId4"/>
    <sheet name="Kindergeld" sheetId="5" r:id="rId5"/>
    <sheet name="Netto - €" sheetId="6" r:id="rId6"/>
  </sheets>
  <definedNames/>
  <calcPr fullCalcOnLoad="1"/>
</workbook>
</file>

<file path=xl/sharedStrings.xml><?xml version="1.0" encoding="utf-8"?>
<sst xmlns="http://schemas.openxmlformats.org/spreadsheetml/2006/main" count="160" uniqueCount="138">
  <si>
    <t>%</t>
  </si>
  <si>
    <t>Kraftstoff</t>
  </si>
  <si>
    <t>Anmerkung</t>
  </si>
  <si>
    <t>15 - 17 ans</t>
  </si>
  <si>
    <t>18 ans et plus non qualifié</t>
  </si>
  <si>
    <t>17 - 18 ans</t>
  </si>
  <si>
    <t>18 ans et plus qualifié</t>
  </si>
  <si>
    <t>Quelle: Inspection du travail et des mines - http://www.itm.public.lu</t>
  </si>
  <si>
    <t>Variante 1</t>
  </si>
  <si>
    <t>Variante 2</t>
  </si>
  <si>
    <t>Variante 3</t>
  </si>
  <si>
    <t>Variante 4</t>
  </si>
  <si>
    <t>Kategorie</t>
  </si>
  <si>
    <t>Stundenlohn
[€]</t>
  </si>
  <si>
    <t>Mindestlohn
[€]</t>
  </si>
  <si>
    <t>MINDESTLOHN - ind. 652,16
Salaire social minium applicable à partir du 1er octobre 2005</t>
  </si>
  <si>
    <t>Variante 5</t>
  </si>
  <si>
    <t>TAUX DES PRESTATIONS FAMILIALES A PARTIR DU 01.10.2005</t>
  </si>
  <si>
    <t>Allocations familiales : taux général</t>
  </si>
  <si>
    <t xml:space="preserve">Familles avec </t>
  </si>
  <si>
    <t>montant par enfant en EUR</t>
  </si>
  <si>
    <t>montant par famille en EUR</t>
  </si>
  <si>
    <r>
      <t>indice 100</t>
    </r>
    <r>
      <rPr>
        <b/>
        <sz val="12"/>
        <rFont val="Arial Unicode MS"/>
        <family val="2"/>
      </rPr>
      <t xml:space="preserve"> </t>
    </r>
  </si>
  <si>
    <r>
      <t>indice</t>
    </r>
    <r>
      <rPr>
        <b/>
        <i/>
        <sz val="10"/>
        <rFont val="Arial"/>
        <family val="2"/>
      </rPr>
      <t xml:space="preserve"> 652,16</t>
    </r>
  </si>
  <si>
    <t>indice 652,16</t>
  </si>
  <si>
    <t>1 enfant:</t>
  </si>
  <si>
    <t>2 enfants:</t>
  </si>
  <si>
    <t xml:space="preserve">3 enfants: </t>
  </si>
  <si>
    <t>4 enfants:</t>
  </si>
  <si>
    <t>1'164,48</t>
  </si>
  <si>
    <t>5 enfants:</t>
  </si>
  <si>
    <t>1'526,40</t>
  </si>
  <si>
    <t xml:space="preserve">6 enfants: </t>
  </si>
  <si>
    <t>1'888,38</t>
  </si>
  <si>
    <t xml:space="preserve">7 enfants: </t>
  </si>
  <si>
    <t>2'250,15</t>
  </si>
  <si>
    <t>8 enfants:</t>
  </si>
  <si>
    <t>2'611,76</t>
  </si>
  <si>
    <t>9 enfants:</t>
  </si>
  <si>
    <t>2'973,42</t>
  </si>
  <si>
    <t>10 enfants:</t>
  </si>
  <si>
    <t>3'335,80</t>
  </si>
  <si>
    <t>11 enfants:</t>
  </si>
  <si>
    <t>3'697,32</t>
  </si>
  <si>
    <t>12 enfants:</t>
  </si>
  <si>
    <t>4'059,36</t>
  </si>
  <si>
    <t>montant ajouté individuellement</t>
  </si>
  <si>
    <r>
      <t>majoration 6 ans:</t>
    </r>
    <r>
      <rPr>
        <b/>
        <sz val="12"/>
        <rFont val="Arial Unicode MS"/>
        <family val="2"/>
      </rPr>
      <t xml:space="preserve"> </t>
    </r>
  </si>
  <si>
    <t>majoration 12 ans:</t>
  </si>
  <si>
    <r>
      <t xml:space="preserve">handicap </t>
    </r>
    <r>
      <rPr>
        <b/>
        <sz val="8"/>
        <rFont val="Times New Roman"/>
        <family val="1"/>
      </rPr>
      <t xml:space="preserve">(allocation spéciale supplémentaire) </t>
    </r>
  </si>
  <si>
    <t>Quelle: http://www.cnpf.lu/</t>
  </si>
  <si>
    <t>[€/a]</t>
  </si>
  <si>
    <t>[€/Mo]</t>
  </si>
  <si>
    <t>TEST</t>
  </si>
  <si>
    <t>[%]</t>
  </si>
  <si>
    <t>Szenario 1</t>
  </si>
  <si>
    <t>Familie: Vater &amp; Mutter verheiratet, 2 Kinder, Vater arbeitet Vollzeit, Mutter arbeitet halbtags</t>
  </si>
  <si>
    <t>Bruttolohn</t>
  </si>
  <si>
    <t>Nettolohn</t>
  </si>
  <si>
    <t>Vollzeit, nach Definition für Mindestlohnhöhe "qualifiziert" und älter als 18 Jahre</t>
  </si>
  <si>
    <t>Halbtags, nach Definition für Mindestlohnhöhe "nicht qualifiziert" und älter als 18 Jahre</t>
  </si>
  <si>
    <t>Kind 1</t>
  </si>
  <si>
    <t>Kind 2</t>
  </si>
  <si>
    <t>Vater&amp;Mutter</t>
  </si>
  <si>
    <t>SUMME netto</t>
  </si>
  <si>
    <t>Bei einem Steuerfreibetrag von insgesamt 115 €</t>
  </si>
  <si>
    <t>Elternteil 1</t>
  </si>
  <si>
    <t>Elternteil 2</t>
  </si>
  <si>
    <t>Szenario 2 - variabel: Zur Verfügung stehendes Nettogehalt bitte eingeben</t>
  </si>
  <si>
    <t>Grün-/gelbmarkierte Felder können geändert werden.</t>
  </si>
  <si>
    <t>schlecht gedämmt</t>
  </si>
  <si>
    <t>gut gedämmt</t>
  </si>
  <si>
    <t>beheizte Wohnfläche</t>
  </si>
  <si>
    <t>[m²]</t>
  </si>
  <si>
    <t>[kWh/m²a]</t>
  </si>
  <si>
    <t>Jahresnutzungsgrad Heizungssystem</t>
  </si>
  <si>
    <t>[kWh/a]</t>
  </si>
  <si>
    <t>jährlicher Warmwasserbedarf</t>
  </si>
  <si>
    <t>[m³/a]</t>
  </si>
  <si>
    <t>spez. Nutzenergiebedarf Heizung</t>
  </si>
  <si>
    <t>HEIZUNG</t>
  </si>
  <si>
    <t>WARMWASSER</t>
  </si>
  <si>
    <t>Energieträger</t>
  </si>
  <si>
    <t xml:space="preserve"> -</t>
  </si>
  <si>
    <t>monatl. Kosten Heizung/Warmwasser</t>
  </si>
  <si>
    <t>jährl. Kosten Heizung/Warmwasser</t>
  </si>
  <si>
    <t>[l/a]/[m³/a]</t>
  </si>
  <si>
    <t>[€/l]/[€/m³]</t>
  </si>
  <si>
    <t xml:space="preserve">Jährliche Energiekosten </t>
  </si>
  <si>
    <t>täglicher Warmwasserbedarf pro Person</t>
  </si>
  <si>
    <t>Anzahl der Personen</t>
  </si>
  <si>
    <t>[1]</t>
  </si>
  <si>
    <t>jährlicher Nutzenergiebedarf Warmwasser</t>
  </si>
  <si>
    <t>[€/m³]</t>
  </si>
  <si>
    <t>[€/l]</t>
  </si>
  <si>
    <t>SONSTIGE KOSTEN</t>
  </si>
  <si>
    <t>gering</t>
  </si>
  <si>
    <t>bis</t>
  </si>
  <si>
    <t>l/dPs</t>
  </si>
  <si>
    <t>mittel</t>
  </si>
  <si>
    <t>hoch</t>
  </si>
  <si>
    <r>
      <t>Quelle:</t>
    </r>
    <r>
      <rPr>
        <sz val="10"/>
        <rFont val="Times New Roman"/>
        <family val="1"/>
      </rPr>
      <t xml:space="preserve"> Rechnagel, Sprenger, Schramek; Taschenbuch für Heizung und Klimatechnik; 2001/2002; Seite 1724</t>
    </r>
  </si>
  <si>
    <t>Gas</t>
  </si>
  <si>
    <t>Öl-/Gaspreise - Stand 16.06.2006</t>
  </si>
  <si>
    <t>Heizöl</t>
  </si>
  <si>
    <t>jährl. Nutzenergiebedarf Heizung</t>
  </si>
  <si>
    <t xml:space="preserve">Szenario 1 - Familie:
Elternteil 1, Vollzeit, Mindestlohnhöhe: "qualifiziert", älter als 18 J.; Elternteil 2, Halbtags, Mindestlohnhöhe: "nicht qualifiziert", älter als 18 J.; 
2 * Kindergeld </t>
  </si>
  <si>
    <t xml:space="preserve">Anteil der Heizkosten Wohnen
am Nettoeinkommen </t>
  </si>
  <si>
    <t>HEIZUNG (H) / WARMWASSER (WW)</t>
  </si>
  <si>
    <t>jährlicher Nutzenergiebedarf H/WW</t>
  </si>
  <si>
    <t>Jährl. Endenergiebedarf H/WW</t>
  </si>
  <si>
    <t>täglicher Warmwasserbedarf pro Person
 - bezogen auf 60°C</t>
  </si>
  <si>
    <t>http://www.mazout.lu/</t>
  </si>
  <si>
    <t>[€/m³] / [€/l]
inkl. MwSt.</t>
  </si>
  <si>
    <t>http://www.luxgaz.lu/</t>
  </si>
  <si>
    <t>Sonstige Kosten - Gas</t>
  </si>
  <si>
    <t>Zähler</t>
  </si>
  <si>
    <t>Leistungspreis</t>
  </si>
  <si>
    <t>Quelle: www.luxgaz.lu - Stand 16.06.2006</t>
  </si>
  <si>
    <t>[€/kW*Mo] installé (prime min. 5,00 €)</t>
  </si>
  <si>
    <t>[€/Mo] inkl. MwSt.</t>
  </si>
  <si>
    <t>siehe Excelsheet Warmwasser</t>
  </si>
  <si>
    <t>Kaltwassertemperatur von 10°C berücksichtigt</t>
  </si>
  <si>
    <t>Mazout</t>
  </si>
  <si>
    <t>Gaspreis Stand Juni 2006 inkl. MwSt.</t>
  </si>
  <si>
    <t>Ölpreis Stand Juni 2006 inkl. MwSt.</t>
  </si>
  <si>
    <t>berücksichtigter Öl-/Gaspreis inkl. MwSt.</t>
  </si>
  <si>
    <t xml:space="preserve">Szenario 1 - Familie:
netto stehen monatlich zur Verfügung </t>
  </si>
  <si>
    <t xml:space="preserve">Szenario 2 - variabel:
netto stehen monatlich zur Verfügung </t>
  </si>
  <si>
    <t>wenn Gas: Leistungspreis, Zähler</t>
  </si>
  <si>
    <t>siehe Excelsheet Energiepreise</t>
  </si>
  <si>
    <t>Jahreskosten für Zähler und Leistungspreis bei einer berücksichtigten Kesselleistung von 20 kW</t>
  </si>
  <si>
    <t>Beispiel:</t>
  </si>
  <si>
    <t>€/a</t>
  </si>
  <si>
    <t>WSchV '95</t>
  </si>
  <si>
    <t>[l/d*Ps]</t>
  </si>
  <si>
    <t>ENERGIEKOSTENBERECHNUNG</t>
  </si>
  <si>
    <t>Gegenüberstellung der monatlichen Energiekosten mit dem verfügbaren Nettoeinkommen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</si>
</sst>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_ ;[Red]\-#,##0\ "/>
    <numFmt numFmtId="168" formatCode="#,##0.0"/>
    <numFmt numFmtId="169" formatCode="0.0%"/>
    <numFmt numFmtId="170" formatCode="#,##0\ &quot;€&quot;"/>
    <numFmt numFmtId="171" formatCode="#,##0\ &quot;a&quot;"/>
    <numFmt numFmtId="172" formatCode="#,##0\ &quot;€/a&quot;"/>
    <numFmt numFmtId="173" formatCode="#,##0\ &quot;km/a&quot;"/>
    <numFmt numFmtId="174" formatCode="#,##0.0\ &quot;l/100 km&quot;"/>
    <numFmt numFmtId="175" formatCode="#,##0\ &quot;l/a&quot;"/>
    <numFmt numFmtId="176" formatCode="#,##0.000"/>
    <numFmt numFmtId="177" formatCode="#,##0.000\ &quot;€/l&quot;"/>
    <numFmt numFmtId="178" formatCode="#,##0\ &quot;g/km&quot;"/>
    <numFmt numFmtId="179" formatCode="0.0"/>
    <numFmt numFmtId="180" formatCode="#,##0\ 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3" fontId="0" fillId="4" borderId="11" xfId="0" applyNumberFormat="1" applyFill="1" applyBorder="1" applyAlignment="1" applyProtection="1">
      <alignment horizontal="center" vertical="center"/>
      <protection locked="0"/>
    </xf>
    <xf numFmtId="3" fontId="0" fillId="4" borderId="7" xfId="0" applyNumberForma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16" xfId="0" applyFont="1" applyFill="1" applyBorder="1" applyAlignment="1" applyProtection="1">
      <alignment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3" fontId="0" fillId="0" borderId="6" xfId="0" applyNumberFormat="1" applyFill="1" applyBorder="1" applyAlignment="1" applyProtection="1">
      <alignment horizontal="center" vertical="center"/>
      <protection/>
    </xf>
    <xf numFmtId="3" fontId="0" fillId="0" borderId="8" xfId="0" applyNumberForma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9" fontId="0" fillId="0" borderId="6" xfId="0" applyNumberFormat="1" applyFill="1" applyBorder="1" applyAlignment="1" applyProtection="1">
      <alignment horizontal="center" vertical="center"/>
      <protection/>
    </xf>
    <xf numFmtId="9" fontId="0" fillId="0" borderId="8" xfId="0" applyNumberForma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right" vertical="center"/>
      <protection/>
    </xf>
    <xf numFmtId="0" fontId="2" fillId="2" borderId="12" xfId="0" applyFont="1" applyFill="1" applyBorder="1" applyAlignment="1" applyProtection="1">
      <alignment horizontal="right" vertical="center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3" fontId="2" fillId="2" borderId="9" xfId="0" applyNumberFormat="1" applyFont="1" applyFill="1" applyBorder="1" applyAlignment="1" applyProtection="1">
      <alignment horizontal="center" vertical="center"/>
      <protection/>
    </xf>
    <xf numFmtId="3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3" fontId="0" fillId="0" borderId="17" xfId="0" applyNumberFormat="1" applyFill="1" applyBorder="1" applyAlignment="1" applyProtection="1">
      <alignment horizontal="center" vertical="center"/>
      <protection/>
    </xf>
    <xf numFmtId="3" fontId="0" fillId="0" borderId="18" xfId="0" applyNumberForma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9" fontId="2" fillId="2" borderId="9" xfId="0" applyNumberFormat="1" applyFont="1" applyFill="1" applyBorder="1" applyAlignment="1" applyProtection="1">
      <alignment horizontal="center" vertical="center"/>
      <protection/>
    </xf>
    <xf numFmtId="9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9" fontId="2" fillId="0" borderId="0" xfId="0" applyNumberFormat="1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2" borderId="22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2" borderId="25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horizontal="right" vertical="center"/>
      <protection/>
    </xf>
    <xf numFmtId="0" fontId="2" fillId="2" borderId="27" xfId="0" applyFont="1" applyFill="1" applyBorder="1" applyAlignment="1" applyProtection="1">
      <alignment horizontal="right" vertical="center"/>
      <protection/>
    </xf>
    <xf numFmtId="176" fontId="0" fillId="0" borderId="8" xfId="0" applyNumberFormat="1" applyFill="1" applyBorder="1" applyAlignment="1" applyProtection="1">
      <alignment horizontal="center" vertical="center"/>
      <protection/>
    </xf>
    <xf numFmtId="176" fontId="0" fillId="0" borderId="6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right" vertical="center"/>
      <protection/>
    </xf>
    <xf numFmtId="0" fontId="2" fillId="2" borderId="25" xfId="0" applyFont="1" applyFill="1" applyBorder="1" applyAlignment="1" applyProtection="1">
      <alignment horizontal="right" vertical="center"/>
      <protection/>
    </xf>
    <xf numFmtId="3" fontId="2" fillId="2" borderId="16" xfId="0" applyNumberFormat="1" applyFont="1" applyFill="1" applyBorder="1" applyAlignment="1" applyProtection="1">
      <alignment horizontal="center" vertical="center"/>
      <protection/>
    </xf>
    <xf numFmtId="3" fontId="2" fillId="2" borderId="17" xfId="0" applyNumberFormat="1" applyFont="1" applyFill="1" applyBorder="1" applyAlignment="1" applyProtection="1">
      <alignment horizontal="center" vertical="center"/>
      <protection/>
    </xf>
    <xf numFmtId="3" fontId="2" fillId="2" borderId="18" xfId="0" applyNumberFormat="1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3" fontId="0" fillId="0" borderId="2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3" fontId="0" fillId="0" borderId="9" xfId="0" applyNumberFormat="1" applyFill="1" applyBorder="1" applyAlignment="1" applyProtection="1">
      <alignment horizontal="center" vertical="center"/>
      <protection/>
    </xf>
    <xf numFmtId="3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right" vertical="center"/>
      <protection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0" fillId="0" borderId="7" xfId="0" applyNumberFormat="1" applyFont="1" applyFill="1" applyBorder="1" applyAlignment="1">
      <alignment horizontal="center" vertical="center"/>
    </xf>
    <xf numFmtId="0" fontId="13" fillId="0" borderId="11" xfId="18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3" fillId="0" borderId="12" xfId="18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3" fontId="0" fillId="0" borderId="25" xfId="0" applyNumberFormat="1" applyFill="1" applyBorder="1" applyAlignment="1" applyProtection="1">
      <alignment horizontal="center" vertical="center"/>
      <protection/>
    </xf>
    <xf numFmtId="3" fontId="0" fillId="0" borderId="30" xfId="0" applyNumberFormat="1" applyFill="1" applyBorder="1" applyAlignment="1" applyProtection="1">
      <alignment horizontal="center" vertical="center"/>
      <protection/>
    </xf>
    <xf numFmtId="9" fontId="2" fillId="2" borderId="33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0" fillId="2" borderId="34" xfId="0" applyFill="1" applyBorder="1" applyAlignment="1" applyProtection="1">
      <alignment horizontal="right" vertical="center"/>
      <protection/>
    </xf>
    <xf numFmtId="3" fontId="0" fillId="2" borderId="3" xfId="0" applyNumberFormat="1" applyFill="1" applyBorder="1" applyAlignment="1" applyProtection="1">
      <alignment horizontal="center" vertical="center"/>
      <protection/>
    </xf>
    <xf numFmtId="3" fontId="0" fillId="2" borderId="4" xfId="0" applyNumberFormat="1" applyFill="1" applyBorder="1" applyAlignment="1" applyProtection="1">
      <alignment horizontal="center" vertical="center"/>
      <protection/>
    </xf>
    <xf numFmtId="3" fontId="0" fillId="2" borderId="5" xfId="0" applyNumberFormat="1" applyFill="1" applyBorder="1" applyAlignment="1" applyProtection="1">
      <alignment horizontal="center" vertical="center"/>
      <protection/>
    </xf>
    <xf numFmtId="3" fontId="0" fillId="2" borderId="34" xfId="0" applyNumberFormat="1" applyFill="1" applyBorder="1" applyAlignment="1" applyProtection="1">
      <alignment horizontal="center" vertical="center"/>
      <protection/>
    </xf>
    <xf numFmtId="176" fontId="0" fillId="2" borderId="3" xfId="0" applyNumberFormat="1" applyFill="1" applyBorder="1" applyAlignment="1" applyProtection="1">
      <alignment horizontal="center" vertical="center"/>
      <protection/>
    </xf>
    <xf numFmtId="176" fontId="0" fillId="2" borderId="4" xfId="0" applyNumberFormat="1" applyFill="1" applyBorder="1" applyAlignment="1" applyProtection="1">
      <alignment horizontal="center" vertical="center"/>
      <protection/>
    </xf>
    <xf numFmtId="176" fontId="0" fillId="2" borderId="5" xfId="0" applyNumberForma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right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0" fillId="3" borderId="7" xfId="0" applyNumberFormat="1" applyFill="1" applyBorder="1" applyAlignment="1" applyProtection="1">
      <alignment horizontal="center" vertical="center"/>
      <protection locked="0"/>
    </xf>
    <xf numFmtId="3" fontId="0" fillId="3" borderId="8" xfId="0" applyNumberFormat="1" applyFill="1" applyBorder="1" applyAlignment="1" applyProtection="1">
      <alignment horizontal="center" vertical="center"/>
      <protection locked="0"/>
    </xf>
    <xf numFmtId="176" fontId="0" fillId="3" borderId="8" xfId="0" applyNumberFormat="1" applyFill="1" applyBorder="1" applyAlignment="1" applyProtection="1">
      <alignment horizontal="center" vertical="center"/>
      <protection locked="0"/>
    </xf>
    <xf numFmtId="176" fontId="0" fillId="4" borderId="11" xfId="0" applyNumberFormat="1" applyFill="1" applyBorder="1" applyAlignment="1" applyProtection="1">
      <alignment horizontal="center" vertical="center"/>
      <protection locked="0"/>
    </xf>
    <xf numFmtId="9" fontId="0" fillId="3" borderId="8" xfId="0" applyNumberFormat="1" applyFill="1" applyBorder="1" applyAlignment="1" applyProtection="1">
      <alignment horizontal="center" vertical="center"/>
      <protection locked="0"/>
    </xf>
    <xf numFmtId="9" fontId="0" fillId="4" borderId="11" xfId="0" applyNumberFormat="1" applyFill="1" applyBorder="1" applyAlignment="1" applyProtection="1">
      <alignment horizontal="center" vertical="center"/>
      <protection locked="0"/>
    </xf>
    <xf numFmtId="176" fontId="0" fillId="4" borderId="6" xfId="0" applyNumberFormat="1" applyFill="1" applyBorder="1" applyAlignment="1" applyProtection="1">
      <alignment horizontal="center" vertical="center"/>
      <protection locked="0"/>
    </xf>
    <xf numFmtId="176" fontId="0" fillId="4" borderId="8" xfId="0" applyNumberFormat="1" applyFill="1" applyBorder="1" applyAlignment="1" applyProtection="1">
      <alignment horizontal="center" vertical="center"/>
      <protection locked="0"/>
    </xf>
    <xf numFmtId="3" fontId="0" fillId="4" borderId="20" xfId="0" applyNumberFormat="1" applyFill="1" applyBorder="1" applyAlignment="1" applyProtection="1">
      <alignment horizontal="center" vertical="center"/>
      <protection locked="0"/>
    </xf>
    <xf numFmtId="3" fontId="0" fillId="3" borderId="29" xfId="0" applyNumberForma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  <xf numFmtId="0" fontId="2" fillId="2" borderId="37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0" xfId="0" applyFont="1" applyFill="1" applyBorder="1" applyAlignment="1">
      <alignment horizontal="justify" vertical="center"/>
    </xf>
    <xf numFmtId="0" fontId="3" fillId="0" borderId="4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uxgaz.lu/" TargetMode="External" /><Relationship Id="rId2" Type="http://schemas.openxmlformats.org/officeDocument/2006/relationships/hyperlink" Target="http://www.mazout.lu/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I43"/>
  <sheetViews>
    <sheetView tabSelected="1" workbookViewId="0" topLeftCell="A19">
      <selection activeCell="E37" sqref="E37"/>
    </sheetView>
  </sheetViews>
  <sheetFormatPr defaultColWidth="11.421875" defaultRowHeight="12.75"/>
  <cols>
    <col min="1" max="1" width="6.28125" style="0" customWidth="1"/>
    <col min="2" max="2" width="39.421875" style="0" customWidth="1"/>
    <col min="3" max="3" width="9.7109375" style="0" customWidth="1"/>
    <col min="4" max="8" width="18.7109375" style="0" customWidth="1"/>
    <col min="9" max="9" width="16.7109375" style="0" customWidth="1"/>
  </cols>
  <sheetData>
    <row r="1" spans="2:8" ht="13.5" thickBot="1">
      <c r="B1" s="63" t="s">
        <v>69</v>
      </c>
      <c r="C1" s="64"/>
      <c r="D1" s="64"/>
      <c r="E1" s="65"/>
      <c r="F1" s="65"/>
      <c r="G1" s="65"/>
      <c r="H1" s="65"/>
    </row>
    <row r="2" spans="2:9" ht="15.75" customHeight="1" thickBot="1">
      <c r="B2" s="175" t="s">
        <v>136</v>
      </c>
      <c r="C2" s="176"/>
      <c r="D2" s="176"/>
      <c r="E2" s="176"/>
      <c r="F2" s="176"/>
      <c r="G2" s="176"/>
      <c r="H2" s="177"/>
      <c r="I2" s="3"/>
    </row>
    <row r="3" spans="2:9" ht="15.75" customHeight="1">
      <c r="B3" s="66"/>
      <c r="C3" s="97"/>
      <c r="D3" s="67" t="s">
        <v>8</v>
      </c>
      <c r="E3" s="68" t="s">
        <v>9</v>
      </c>
      <c r="F3" s="68" t="s">
        <v>10</v>
      </c>
      <c r="G3" s="69" t="s">
        <v>11</v>
      </c>
      <c r="H3" s="69" t="s">
        <v>16</v>
      </c>
      <c r="I3" s="3"/>
    </row>
    <row r="4" spans="2:9" ht="15.75" customHeight="1" thickBot="1">
      <c r="B4" s="110"/>
      <c r="C4" s="111"/>
      <c r="D4" s="112" t="s">
        <v>70</v>
      </c>
      <c r="E4" s="113" t="s">
        <v>134</v>
      </c>
      <c r="F4" s="113" t="s">
        <v>71</v>
      </c>
      <c r="G4" s="114" t="s">
        <v>53</v>
      </c>
      <c r="H4" s="114" t="s">
        <v>53</v>
      </c>
      <c r="I4" s="3"/>
    </row>
    <row r="5" spans="2:9" ht="15.75" customHeight="1" thickBot="1">
      <c r="B5" s="144" t="s">
        <v>80</v>
      </c>
      <c r="C5" s="145"/>
      <c r="D5" s="146"/>
      <c r="E5" s="147"/>
      <c r="F5" s="147"/>
      <c r="G5" s="149"/>
      <c r="H5" s="148"/>
      <c r="I5" s="3"/>
    </row>
    <row r="6" spans="2:9" ht="15.75" customHeight="1">
      <c r="B6" s="153" t="s">
        <v>72</v>
      </c>
      <c r="C6" s="115" t="s">
        <v>73</v>
      </c>
      <c r="D6" s="116">
        <v>110</v>
      </c>
      <c r="E6" s="117">
        <v>110</v>
      </c>
      <c r="F6" s="117">
        <v>110</v>
      </c>
      <c r="G6" s="165">
        <v>0</v>
      </c>
      <c r="H6" s="62">
        <v>170</v>
      </c>
      <c r="I6" s="3"/>
    </row>
    <row r="7" spans="2:9" ht="15.75" customHeight="1">
      <c r="B7" s="154" t="s">
        <v>79</v>
      </c>
      <c r="C7" s="98" t="s">
        <v>74</v>
      </c>
      <c r="D7" s="70">
        <v>150</v>
      </c>
      <c r="E7" s="71">
        <v>100</v>
      </c>
      <c r="F7" s="71">
        <v>50</v>
      </c>
      <c r="G7" s="166">
        <v>0</v>
      </c>
      <c r="H7" s="60">
        <v>250</v>
      </c>
      <c r="I7" s="3"/>
    </row>
    <row r="8" spans="2:9" ht="15.75" customHeight="1" thickBot="1">
      <c r="B8" s="155" t="s">
        <v>105</v>
      </c>
      <c r="C8" s="100" t="s">
        <v>76</v>
      </c>
      <c r="D8" s="119">
        <f>D6*D7</f>
        <v>16500</v>
      </c>
      <c r="E8" s="120">
        <f>E6*E7</f>
        <v>11000</v>
      </c>
      <c r="F8" s="120">
        <f>F6*F7</f>
        <v>5500</v>
      </c>
      <c r="G8" s="120">
        <f>G6*G7</f>
        <v>0</v>
      </c>
      <c r="H8" s="121">
        <f>H6*H7</f>
        <v>42500</v>
      </c>
      <c r="I8" s="3"/>
    </row>
    <row r="9" spans="2:9" ht="15.75" customHeight="1" thickBot="1">
      <c r="B9" s="144" t="s">
        <v>81</v>
      </c>
      <c r="C9" s="145"/>
      <c r="D9" s="146"/>
      <c r="E9" s="147"/>
      <c r="F9" s="147"/>
      <c r="G9" s="147"/>
      <c r="H9" s="148"/>
      <c r="I9" s="3"/>
    </row>
    <row r="10" spans="2:9" ht="15.75" customHeight="1">
      <c r="B10" s="156" t="s">
        <v>89</v>
      </c>
      <c r="C10" s="122" t="s">
        <v>135</v>
      </c>
      <c r="D10" s="116">
        <v>40</v>
      </c>
      <c r="E10" s="117">
        <v>40</v>
      </c>
      <c r="F10" s="117">
        <v>40</v>
      </c>
      <c r="G10" s="165">
        <v>0</v>
      </c>
      <c r="H10" s="62">
        <v>40</v>
      </c>
      <c r="I10" s="3" t="s">
        <v>121</v>
      </c>
    </row>
    <row r="11" spans="2:9" ht="15.75" customHeight="1">
      <c r="B11" s="157" t="s">
        <v>90</v>
      </c>
      <c r="C11" s="99" t="s">
        <v>91</v>
      </c>
      <c r="D11" s="70">
        <v>4</v>
      </c>
      <c r="E11" s="71">
        <v>4</v>
      </c>
      <c r="F11" s="71">
        <v>4</v>
      </c>
      <c r="G11" s="166">
        <v>0</v>
      </c>
      <c r="H11" s="60">
        <v>4</v>
      </c>
      <c r="I11" s="3"/>
    </row>
    <row r="12" spans="2:9" ht="15.75" customHeight="1">
      <c r="B12" s="157" t="s">
        <v>77</v>
      </c>
      <c r="C12" s="99" t="s">
        <v>78</v>
      </c>
      <c r="D12" s="70">
        <f>D10*D11*365/1000</f>
        <v>58.4</v>
      </c>
      <c r="E12" s="71">
        <f>E10*E11*365/1000</f>
        <v>58.4</v>
      </c>
      <c r="F12" s="71">
        <f>F10*F11*365/1000</f>
        <v>58.4</v>
      </c>
      <c r="G12" s="71">
        <f>G10*G11*365/1000</f>
        <v>0</v>
      </c>
      <c r="H12" s="72">
        <f>H10*H11*365/1000</f>
        <v>58.4</v>
      </c>
      <c r="I12" s="3"/>
    </row>
    <row r="13" spans="2:9" ht="15.75" customHeight="1" thickBot="1">
      <c r="B13" s="155" t="s">
        <v>92</v>
      </c>
      <c r="C13" s="100" t="s">
        <v>76</v>
      </c>
      <c r="D13" s="119">
        <f>ROUND(D12*(60-10)*1.163,-1)</f>
        <v>3400</v>
      </c>
      <c r="E13" s="120">
        <f>ROUND(E12*(60-10)*1.163,-1)</f>
        <v>3400</v>
      </c>
      <c r="F13" s="120">
        <f>ROUND(F12*(60-10)*1.163,-1)</f>
        <v>3400</v>
      </c>
      <c r="G13" s="120">
        <f>ROUND(G12*(60-10)*1.163,-1)</f>
        <v>0</v>
      </c>
      <c r="H13" s="121">
        <f>ROUND(H12*(60-10)*1.163,-1)</f>
        <v>3400</v>
      </c>
      <c r="I13" s="3" t="s">
        <v>122</v>
      </c>
    </row>
    <row r="14" spans="2:9" ht="15.75" customHeight="1" thickBot="1">
      <c r="B14" s="144" t="s">
        <v>108</v>
      </c>
      <c r="C14" s="145"/>
      <c r="D14" s="150"/>
      <c r="E14" s="151"/>
      <c r="F14" s="151"/>
      <c r="G14" s="151"/>
      <c r="H14" s="152"/>
      <c r="I14" s="3"/>
    </row>
    <row r="15" spans="2:9" ht="15.75" customHeight="1">
      <c r="B15" s="158" t="s">
        <v>109</v>
      </c>
      <c r="C15" s="115" t="s">
        <v>76</v>
      </c>
      <c r="D15" s="116">
        <f>D8+D13</f>
        <v>19900</v>
      </c>
      <c r="E15" s="117">
        <f>E8+E13</f>
        <v>14400</v>
      </c>
      <c r="F15" s="117">
        <f>F8+F13</f>
        <v>8900</v>
      </c>
      <c r="G15" s="117">
        <f>G8+G13</f>
        <v>0</v>
      </c>
      <c r="H15" s="118">
        <f>H8+H13</f>
        <v>45900</v>
      </c>
      <c r="I15" s="3"/>
    </row>
    <row r="16" spans="2:9" ht="15.75" customHeight="1">
      <c r="B16" s="154" t="s">
        <v>82</v>
      </c>
      <c r="C16" s="98" t="s">
        <v>83</v>
      </c>
      <c r="D16" s="103" t="s">
        <v>123</v>
      </c>
      <c r="E16" s="102" t="s">
        <v>123</v>
      </c>
      <c r="F16" s="102" t="s">
        <v>123</v>
      </c>
      <c r="G16" s="167"/>
      <c r="H16" s="168" t="s">
        <v>123</v>
      </c>
      <c r="I16" s="3"/>
    </row>
    <row r="17" spans="2:9" ht="15.75" customHeight="1">
      <c r="B17" s="154" t="s">
        <v>75</v>
      </c>
      <c r="C17" s="98" t="s">
        <v>54</v>
      </c>
      <c r="D17" s="73">
        <v>0.75</v>
      </c>
      <c r="E17" s="74">
        <v>0.89</v>
      </c>
      <c r="F17" s="74">
        <v>0.91</v>
      </c>
      <c r="G17" s="169">
        <v>0</v>
      </c>
      <c r="H17" s="170">
        <v>0.89</v>
      </c>
      <c r="I17" s="3"/>
    </row>
    <row r="18" spans="2:9" ht="15.75" customHeight="1">
      <c r="B18" s="159" t="s">
        <v>110</v>
      </c>
      <c r="C18" s="99" t="s">
        <v>76</v>
      </c>
      <c r="D18" s="70">
        <f>ROUND(D15/D17,-1)</f>
        <v>26530</v>
      </c>
      <c r="E18" s="71">
        <f>ROUND(E15/E17,-1)</f>
        <v>16180</v>
      </c>
      <c r="F18" s="71">
        <f>ROUND(F15/F17,-1)</f>
        <v>9780</v>
      </c>
      <c r="G18" s="71" t="e">
        <f>ROUND(G15/G17,-1)</f>
        <v>#DIV/0!</v>
      </c>
      <c r="H18" s="72">
        <f>ROUND(H15/H17,-1)</f>
        <v>51570</v>
      </c>
      <c r="I18" s="3"/>
    </row>
    <row r="19" spans="2:9" ht="15.75" customHeight="1">
      <c r="B19" s="159" t="s">
        <v>110</v>
      </c>
      <c r="C19" s="98" t="s">
        <v>86</v>
      </c>
      <c r="D19" s="70">
        <f>ROUND(D18/10,-1)</f>
        <v>2650</v>
      </c>
      <c r="E19" s="71">
        <f>ROUND(E18/10,-1)</f>
        <v>1620</v>
      </c>
      <c r="F19" s="71">
        <f>ROUND(F18/10,-1)</f>
        <v>980</v>
      </c>
      <c r="G19" s="71" t="e">
        <f>ROUND(G18/10,-1)</f>
        <v>#DIV/0!</v>
      </c>
      <c r="H19" s="72">
        <f>ROUND(H18/10,-1)</f>
        <v>5160</v>
      </c>
      <c r="I19" s="3"/>
    </row>
    <row r="20" spans="2:9" ht="15.75" customHeight="1">
      <c r="B20" s="159" t="s">
        <v>124</v>
      </c>
      <c r="C20" s="98" t="s">
        <v>93</v>
      </c>
      <c r="D20" s="103">
        <v>0.395</v>
      </c>
      <c r="E20" s="102">
        <v>0.395</v>
      </c>
      <c r="F20" s="102">
        <v>0.395</v>
      </c>
      <c r="G20" s="102">
        <v>0.395</v>
      </c>
      <c r="H20" s="104">
        <v>0.395</v>
      </c>
      <c r="I20" s="3"/>
    </row>
    <row r="21" spans="2:9" ht="15.75" customHeight="1">
      <c r="B21" s="159" t="s">
        <v>125</v>
      </c>
      <c r="C21" s="98" t="s">
        <v>94</v>
      </c>
      <c r="D21" s="103">
        <v>0.559</v>
      </c>
      <c r="E21" s="102">
        <v>0.559</v>
      </c>
      <c r="F21" s="102">
        <v>0.559</v>
      </c>
      <c r="G21" s="102">
        <v>0.559</v>
      </c>
      <c r="H21" s="104">
        <v>0.559</v>
      </c>
      <c r="I21" s="3"/>
    </row>
    <row r="22" spans="2:9" ht="15.75" customHeight="1">
      <c r="B22" s="159" t="s">
        <v>126</v>
      </c>
      <c r="C22" s="99" t="s">
        <v>87</v>
      </c>
      <c r="D22" s="171">
        <v>0.559</v>
      </c>
      <c r="E22" s="172">
        <v>0.559</v>
      </c>
      <c r="F22" s="172">
        <v>0.559</v>
      </c>
      <c r="G22" s="167"/>
      <c r="H22" s="168">
        <v>0.559</v>
      </c>
      <c r="I22" s="3"/>
    </row>
    <row r="23" spans="2:9" ht="15.75" customHeight="1" thickBot="1">
      <c r="B23" s="155" t="s">
        <v>88</v>
      </c>
      <c r="C23" s="100" t="s">
        <v>51</v>
      </c>
      <c r="D23" s="119">
        <f>ROUND(D19*D22,-1)</f>
        <v>1480</v>
      </c>
      <c r="E23" s="120">
        <f>ROUND(E19*E22,-1)</f>
        <v>910</v>
      </c>
      <c r="F23" s="120">
        <f>ROUND(F19*F22,-1)</f>
        <v>550</v>
      </c>
      <c r="G23" s="120" t="e">
        <f>ROUND(G19*G22,-1)</f>
        <v>#DIV/0!</v>
      </c>
      <c r="H23" s="121">
        <f>ROUND(H19*H22,-1)</f>
        <v>2880</v>
      </c>
      <c r="I23" s="3"/>
    </row>
    <row r="24" spans="2:9" ht="15.75" customHeight="1" thickBot="1">
      <c r="B24" s="144" t="s">
        <v>95</v>
      </c>
      <c r="C24" s="145"/>
      <c r="D24" s="146"/>
      <c r="E24" s="147"/>
      <c r="F24" s="147"/>
      <c r="G24" s="147"/>
      <c r="H24" s="148"/>
      <c r="I24" s="3"/>
    </row>
    <row r="25" spans="2:9" ht="15.75" customHeight="1" thickBot="1">
      <c r="B25" s="156" t="s">
        <v>129</v>
      </c>
      <c r="C25" s="160" t="s">
        <v>51</v>
      </c>
      <c r="D25" s="161">
        <v>0</v>
      </c>
      <c r="E25" s="162">
        <v>0</v>
      </c>
      <c r="F25" s="162">
        <v>0</v>
      </c>
      <c r="G25" s="162">
        <v>0</v>
      </c>
      <c r="H25" s="163">
        <v>0</v>
      </c>
      <c r="I25" s="3" t="s">
        <v>130</v>
      </c>
    </row>
    <row r="26" spans="2:9" ht="15.75" customHeight="1">
      <c r="B26" s="105" t="s">
        <v>85</v>
      </c>
      <c r="C26" s="106" t="s">
        <v>51</v>
      </c>
      <c r="D26" s="107">
        <f>D23+D25</f>
        <v>1480</v>
      </c>
      <c r="E26" s="108">
        <f>E23+E25</f>
        <v>910</v>
      </c>
      <c r="F26" s="108">
        <f>F23+F25</f>
        <v>550</v>
      </c>
      <c r="G26" s="108" t="e">
        <f>G23+G25</f>
        <v>#DIV/0!</v>
      </c>
      <c r="H26" s="109">
        <f>H23+H25</f>
        <v>2880</v>
      </c>
      <c r="I26" s="3"/>
    </row>
    <row r="27" spans="2:9" ht="15.75" customHeight="1" thickBot="1">
      <c r="B27" s="75" t="s">
        <v>84</v>
      </c>
      <c r="C27" s="101" t="s">
        <v>52</v>
      </c>
      <c r="D27" s="77">
        <f>D26/12</f>
        <v>123.33333333333333</v>
      </c>
      <c r="E27" s="78">
        <f>E26/12</f>
        <v>75.83333333333333</v>
      </c>
      <c r="F27" s="78">
        <f>F26/12</f>
        <v>45.833333333333336</v>
      </c>
      <c r="G27" s="78" t="e">
        <f>G26/12</f>
        <v>#DIV/0!</v>
      </c>
      <c r="H27" s="79">
        <f>H26/12</f>
        <v>240</v>
      </c>
      <c r="I27" s="3"/>
    </row>
    <row r="28" spans="2:9" ht="15.75" customHeight="1" thickBot="1">
      <c r="B28" s="80"/>
      <c r="C28" s="80"/>
      <c r="D28" s="81"/>
      <c r="E28" s="81"/>
      <c r="F28" s="81"/>
      <c r="G28" s="81"/>
      <c r="H28" s="81"/>
      <c r="I28" s="3"/>
    </row>
    <row r="29" spans="2:9" ht="15.75" customHeight="1" thickBot="1">
      <c r="B29" s="178" t="s">
        <v>137</v>
      </c>
      <c r="C29" s="179"/>
      <c r="D29" s="179"/>
      <c r="E29" s="179"/>
      <c r="F29" s="179"/>
      <c r="G29" s="180"/>
      <c r="H29" s="181"/>
      <c r="I29" s="3"/>
    </row>
    <row r="30" spans="2:9" ht="48" customHeight="1" thickBot="1">
      <c r="B30" s="182" t="s">
        <v>106</v>
      </c>
      <c r="C30" s="183"/>
      <c r="D30" s="183"/>
      <c r="E30" s="183"/>
      <c r="F30" s="183"/>
      <c r="G30" s="183"/>
      <c r="H30" s="184"/>
      <c r="I30" s="3"/>
    </row>
    <row r="31" spans="2:9" ht="31.5" customHeight="1">
      <c r="B31" s="82" t="s">
        <v>127</v>
      </c>
      <c r="C31" s="143" t="s">
        <v>52</v>
      </c>
      <c r="D31" s="141">
        <v>2700</v>
      </c>
      <c r="E31" s="83">
        <v>2700</v>
      </c>
      <c r="F31" s="83">
        <v>2700</v>
      </c>
      <c r="G31" s="140">
        <v>2700</v>
      </c>
      <c r="H31" s="84">
        <v>2700</v>
      </c>
      <c r="I31" s="3"/>
    </row>
    <row r="32" spans="2:9" ht="31.5" customHeight="1" thickBot="1">
      <c r="B32" s="85" t="s">
        <v>107</v>
      </c>
      <c r="C32" s="76" t="s">
        <v>54</v>
      </c>
      <c r="D32" s="142">
        <f>D27/D31</f>
        <v>0.04567901234567901</v>
      </c>
      <c r="E32" s="86">
        <f>E27/E31</f>
        <v>0.028086419753086418</v>
      </c>
      <c r="F32" s="86">
        <f>F27/F31</f>
        <v>0.01697530864197531</v>
      </c>
      <c r="G32" s="86" t="e">
        <f>G27/G31</f>
        <v>#DIV/0!</v>
      </c>
      <c r="H32" s="87">
        <f>H27/H31</f>
        <v>0.08888888888888889</v>
      </c>
      <c r="I32" s="3"/>
    </row>
    <row r="33" spans="2:9" ht="4.5" customHeight="1" thickBot="1">
      <c r="B33" s="88"/>
      <c r="C33" s="80"/>
      <c r="D33" s="89"/>
      <c r="E33" s="89"/>
      <c r="F33" s="89"/>
      <c r="G33" s="89"/>
      <c r="H33" s="89"/>
      <c r="I33" s="3"/>
    </row>
    <row r="34" spans="2:9" ht="31.5" customHeight="1" thickBot="1">
      <c r="B34" s="175" t="s">
        <v>68</v>
      </c>
      <c r="C34" s="176"/>
      <c r="D34" s="176"/>
      <c r="E34" s="176"/>
      <c r="F34" s="176"/>
      <c r="G34" s="176"/>
      <c r="H34" s="177"/>
      <c r="I34" s="3"/>
    </row>
    <row r="35" spans="2:9" ht="31.5" customHeight="1">
      <c r="B35" s="82" t="s">
        <v>128</v>
      </c>
      <c r="C35" s="143" t="s">
        <v>52</v>
      </c>
      <c r="D35" s="173">
        <v>2000</v>
      </c>
      <c r="E35" s="61">
        <v>2000</v>
      </c>
      <c r="F35" s="61">
        <v>2000</v>
      </c>
      <c r="G35" s="174">
        <v>2000</v>
      </c>
      <c r="H35" s="62">
        <v>2000</v>
      </c>
      <c r="I35" s="3"/>
    </row>
    <row r="36" spans="2:9" ht="31.5" customHeight="1" thickBot="1">
      <c r="B36" s="85" t="s">
        <v>107</v>
      </c>
      <c r="C36" s="76" t="s">
        <v>54</v>
      </c>
      <c r="D36" s="142">
        <f>D27/D35</f>
        <v>0.06166666666666666</v>
      </c>
      <c r="E36" s="86">
        <f>E27/E35</f>
        <v>0.03791666666666666</v>
      </c>
      <c r="F36" s="86">
        <f>F27/F35</f>
        <v>0.02291666666666667</v>
      </c>
      <c r="G36" s="86" t="e">
        <f>G27/G35</f>
        <v>#DIV/0!</v>
      </c>
      <c r="H36" s="87">
        <f>H27/H35</f>
        <v>0.12</v>
      </c>
      <c r="I36" s="3"/>
    </row>
    <row r="37" spans="2:9" ht="12.75">
      <c r="B37" s="3"/>
      <c r="C37" s="3"/>
      <c r="D37" s="3"/>
      <c r="E37" s="3"/>
      <c r="F37" s="3"/>
      <c r="G37" s="3"/>
      <c r="H37" s="3"/>
      <c r="I37" s="3"/>
    </row>
    <row r="38" spans="2:9" ht="12.75">
      <c r="B38" s="3"/>
      <c r="C38" s="3"/>
      <c r="D38" s="3"/>
      <c r="E38" s="3"/>
      <c r="F38" s="3"/>
      <c r="G38" s="3"/>
      <c r="H38" s="3"/>
      <c r="I38" s="3"/>
    </row>
    <row r="39" spans="2:9" ht="12.75">
      <c r="B39" s="3"/>
      <c r="C39" s="3"/>
      <c r="D39" s="3"/>
      <c r="E39" s="3"/>
      <c r="F39" s="3"/>
      <c r="G39" s="3"/>
      <c r="H39" s="3"/>
      <c r="I39" s="3"/>
    </row>
    <row r="40" spans="2:9" ht="12.75">
      <c r="B40" s="3"/>
      <c r="C40" s="3"/>
      <c r="D40" s="3"/>
      <c r="E40" s="3"/>
      <c r="F40" s="3"/>
      <c r="G40" s="3"/>
      <c r="H40" s="3"/>
      <c r="I40" s="3"/>
    </row>
    <row r="41" spans="2:9" ht="12.75">
      <c r="B41" s="3"/>
      <c r="C41" s="3"/>
      <c r="D41" s="3"/>
      <c r="E41" s="3"/>
      <c r="F41" s="3"/>
      <c r="G41" s="3"/>
      <c r="H41" s="3"/>
      <c r="I41" s="3"/>
    </row>
    <row r="42" spans="2:9" ht="12.75">
      <c r="B42" s="3"/>
      <c r="C42" s="3"/>
      <c r="D42" s="3"/>
      <c r="E42" s="3"/>
      <c r="F42" s="3"/>
      <c r="G42" s="3"/>
      <c r="H42" s="3"/>
      <c r="I42" s="3"/>
    </row>
    <row r="43" spans="2:9" ht="12.75">
      <c r="B43" s="3"/>
      <c r="C43" s="3"/>
      <c r="D43" s="3"/>
      <c r="E43" s="3"/>
      <c r="F43" s="3"/>
      <c r="G43" s="3"/>
      <c r="H43" s="3"/>
      <c r="I43" s="3"/>
    </row>
  </sheetData>
  <sheetProtection sheet="1" objects="1" scenarios="1"/>
  <mergeCells count="4">
    <mergeCell ref="B34:H34"/>
    <mergeCell ref="B29:H29"/>
    <mergeCell ref="B30:H30"/>
    <mergeCell ref="B2:H2"/>
  </mergeCells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selection activeCell="C17" sqref="C17"/>
    </sheetView>
  </sheetViews>
  <sheetFormatPr defaultColWidth="11.421875" defaultRowHeight="12.75"/>
  <cols>
    <col min="2" max="2" width="14.7109375" style="0" customWidth="1"/>
    <col min="3" max="6" width="8.7109375" style="0" customWidth="1"/>
  </cols>
  <sheetData>
    <row r="1" ht="13.5" thickBot="1"/>
    <row r="2" spans="2:6" ht="48" customHeight="1" thickBot="1">
      <c r="B2" s="185" t="s">
        <v>111</v>
      </c>
      <c r="C2" s="186"/>
      <c r="D2" s="186"/>
      <c r="E2" s="186"/>
      <c r="F2" s="187"/>
    </row>
    <row r="3" spans="2:6" ht="15.75">
      <c r="B3" s="90" t="s">
        <v>96</v>
      </c>
      <c r="C3" s="125">
        <v>10</v>
      </c>
      <c r="D3" s="123" t="s">
        <v>97</v>
      </c>
      <c r="E3" s="123">
        <v>20</v>
      </c>
      <c r="F3" s="124" t="s">
        <v>98</v>
      </c>
    </row>
    <row r="4" spans="2:6" ht="15.75">
      <c r="B4" s="90" t="s">
        <v>99</v>
      </c>
      <c r="C4" s="126">
        <v>20</v>
      </c>
      <c r="D4" s="91" t="s">
        <v>97</v>
      </c>
      <c r="E4" s="91">
        <v>40</v>
      </c>
      <c r="F4" s="92" t="s">
        <v>98</v>
      </c>
    </row>
    <row r="5" spans="2:6" ht="16.5" thickBot="1">
      <c r="B5" s="93" t="s">
        <v>100</v>
      </c>
      <c r="C5" s="127">
        <v>40</v>
      </c>
      <c r="D5" s="94" t="s">
        <v>97</v>
      </c>
      <c r="E5" s="94">
        <v>80</v>
      </c>
      <c r="F5" s="95" t="s">
        <v>98</v>
      </c>
    </row>
    <row r="6" spans="2:6" ht="12.75">
      <c r="B6" s="96" t="s">
        <v>101</v>
      </c>
      <c r="C6" s="96"/>
      <c r="D6" s="96"/>
      <c r="E6" s="96"/>
      <c r="F6" s="96"/>
    </row>
  </sheetData>
  <sheetProtection sheet="1" objects="1" scenarios="1"/>
  <mergeCells count="1">
    <mergeCell ref="B2:F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D17" sqref="D17"/>
    </sheetView>
  </sheetViews>
  <sheetFormatPr defaultColWidth="11.421875" defaultRowHeight="12.75"/>
  <cols>
    <col min="2" max="2" width="16.7109375" style="0" customWidth="1"/>
    <col min="4" max="4" width="32.8515625" style="0" customWidth="1"/>
  </cols>
  <sheetData>
    <row r="1" ht="13.5" thickBot="1"/>
    <row r="2" spans="2:4" s="3" customFormat="1" ht="19.5" customHeight="1" thickBot="1">
      <c r="B2" s="191" t="s">
        <v>103</v>
      </c>
      <c r="C2" s="192"/>
      <c r="D2" s="193"/>
    </row>
    <row r="3" spans="2:4" s="3" customFormat="1" ht="44.25" customHeight="1" thickBot="1">
      <c r="B3" s="7" t="s">
        <v>1</v>
      </c>
      <c r="C3" s="8" t="s">
        <v>113</v>
      </c>
      <c r="D3" s="9" t="s">
        <v>2</v>
      </c>
    </row>
    <row r="4" spans="2:4" s="3" customFormat="1" ht="15.75" customHeight="1">
      <c r="B4" s="6" t="s">
        <v>102</v>
      </c>
      <c r="C4" s="128">
        <f>0.373*1.06</f>
        <v>0.39538</v>
      </c>
      <c r="D4" s="129" t="s">
        <v>114</v>
      </c>
    </row>
    <row r="5" spans="2:4" s="3" customFormat="1" ht="15.75" customHeight="1" thickBot="1">
      <c r="B5" s="5" t="s">
        <v>104</v>
      </c>
      <c r="C5" s="130">
        <v>0.559</v>
      </c>
      <c r="D5" s="131" t="s">
        <v>112</v>
      </c>
    </row>
    <row r="6" spans="2:4" s="3" customFormat="1" ht="15.75" customHeight="1">
      <c r="B6" s="59"/>
      <c r="C6" s="4"/>
      <c r="D6" s="4"/>
    </row>
    <row r="7" spans="2:4" ht="13.5" thickBot="1">
      <c r="B7" s="2"/>
      <c r="C7" s="2"/>
      <c r="D7" s="2"/>
    </row>
    <row r="8" spans="2:4" ht="19.5" customHeight="1" thickBot="1">
      <c r="B8" s="188" t="s">
        <v>115</v>
      </c>
      <c r="C8" s="189"/>
      <c r="D8" s="190"/>
    </row>
    <row r="9" spans="2:4" ht="12.75">
      <c r="B9" s="136" t="s">
        <v>116</v>
      </c>
      <c r="C9" s="138">
        <f>0.62*1.06</f>
        <v>0.6572</v>
      </c>
      <c r="D9" s="137" t="s">
        <v>120</v>
      </c>
    </row>
    <row r="10" spans="2:4" ht="13.5" thickBot="1">
      <c r="B10" s="134" t="s">
        <v>117</v>
      </c>
      <c r="C10" s="139">
        <f>0.3*1.06</f>
        <v>0.318</v>
      </c>
      <c r="D10" s="135" t="s">
        <v>119</v>
      </c>
    </row>
    <row r="11" spans="2:4" ht="12.75">
      <c r="B11" s="133" t="s">
        <v>118</v>
      </c>
      <c r="C11" s="3"/>
      <c r="D11" s="3"/>
    </row>
    <row r="12" ht="12.75">
      <c r="B12" s="132"/>
    </row>
    <row r="13" ht="12.75">
      <c r="B13" s="1" t="s">
        <v>132</v>
      </c>
    </row>
    <row r="14" spans="2:8" ht="12.75">
      <c r="B14" t="s">
        <v>131</v>
      </c>
      <c r="G14" s="164">
        <f>12*C9+20*C10*12</f>
        <v>84.2064</v>
      </c>
      <c r="H14" s="1" t="s">
        <v>133</v>
      </c>
    </row>
  </sheetData>
  <sheetProtection sheet="1" objects="1" scenarios="1"/>
  <mergeCells count="2">
    <mergeCell ref="B8:D8"/>
    <mergeCell ref="B2:D2"/>
  </mergeCells>
  <hyperlinks>
    <hyperlink ref="D4" r:id="rId1" display="http://www.luxgaz.lu/"/>
    <hyperlink ref="D5" r:id="rId2" display="http://www.mazout.lu/"/>
  </hyperlinks>
  <printOptions/>
  <pageMargins left="0.75" right="0.75" top="1" bottom="1" header="0.4921259845" footer="0.4921259845"/>
  <pageSetup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"/>
  <sheetViews>
    <sheetView workbookViewId="0" topLeftCell="A1">
      <selection activeCell="G21" sqref="G21"/>
    </sheetView>
  </sheetViews>
  <sheetFormatPr defaultColWidth="11.421875" defaultRowHeight="12.75"/>
  <cols>
    <col min="1" max="1" width="11.421875" style="10" customWidth="1"/>
    <col min="2" max="2" width="24.00390625" style="10" customWidth="1"/>
    <col min="3" max="3" width="7.8515625" style="10" customWidth="1"/>
    <col min="4" max="4" width="13.57421875" style="10" customWidth="1"/>
    <col min="5" max="5" width="11.7109375" style="10" customWidth="1"/>
    <col min="6" max="16384" width="11.421875" style="10" customWidth="1"/>
  </cols>
  <sheetData>
    <row r="1" ht="13.5" thickBot="1"/>
    <row r="2" spans="2:5" s="11" customFormat="1" ht="27" customHeight="1" thickBot="1">
      <c r="B2" s="194" t="s">
        <v>15</v>
      </c>
      <c r="C2" s="195"/>
      <c r="D2" s="195"/>
      <c r="E2" s="196"/>
    </row>
    <row r="3" spans="2:5" s="11" customFormat="1" ht="30.75" customHeight="1" thickBot="1">
      <c r="B3" s="24" t="s">
        <v>12</v>
      </c>
      <c r="C3" s="8" t="s">
        <v>0</v>
      </c>
      <c r="D3" s="8" t="s">
        <v>13</v>
      </c>
      <c r="E3" s="25" t="s">
        <v>14</v>
      </c>
    </row>
    <row r="4" spans="2:5" s="11" customFormat="1" ht="15.75" customHeight="1">
      <c r="B4" s="14" t="s">
        <v>4</v>
      </c>
      <c r="C4" s="15">
        <v>1</v>
      </c>
      <c r="D4" s="18">
        <v>8.6903</v>
      </c>
      <c r="E4" s="21">
        <v>1503.42</v>
      </c>
    </row>
    <row r="5" spans="2:5" s="11" customFormat="1" ht="15.75" customHeight="1">
      <c r="B5" s="12" t="s">
        <v>5</v>
      </c>
      <c r="C5" s="16">
        <v>0.8</v>
      </c>
      <c r="D5" s="19">
        <v>6.9523</v>
      </c>
      <c r="E5" s="22">
        <v>1202.74</v>
      </c>
    </row>
    <row r="6" spans="2:5" s="11" customFormat="1" ht="15.75" customHeight="1">
      <c r="B6" s="12" t="s">
        <v>3</v>
      </c>
      <c r="C6" s="16">
        <v>0.75</v>
      </c>
      <c r="D6" s="19">
        <v>6.5177</v>
      </c>
      <c r="E6" s="22">
        <v>1127.57</v>
      </c>
    </row>
    <row r="7" spans="2:5" s="11" customFormat="1" ht="15.75" customHeight="1" thickBot="1">
      <c r="B7" s="13" t="s">
        <v>6</v>
      </c>
      <c r="C7" s="17">
        <v>1.2</v>
      </c>
      <c r="D7" s="20">
        <v>10.4284</v>
      </c>
      <c r="E7" s="23">
        <v>1804.11</v>
      </c>
    </row>
    <row r="8" spans="2:5" s="11" customFormat="1" ht="15.75" customHeight="1">
      <c r="B8" s="197" t="s">
        <v>7</v>
      </c>
      <c r="C8" s="198"/>
      <c r="D8" s="198"/>
      <c r="E8" s="198"/>
    </row>
  </sheetData>
  <sheetProtection sheet="1" objects="1" scenarios="1"/>
  <mergeCells count="2">
    <mergeCell ref="B2:E2"/>
    <mergeCell ref="B8:E8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G16" sqref="G16"/>
    </sheetView>
  </sheetViews>
  <sheetFormatPr defaultColWidth="11.421875" defaultRowHeight="12.75"/>
  <cols>
    <col min="2" max="2" width="19.57421875" style="0" customWidth="1"/>
    <col min="3" max="5" width="20.7109375" style="0" customWidth="1"/>
  </cols>
  <sheetData>
    <row r="1" ht="13.5" thickBot="1"/>
    <row r="2" spans="2:5" ht="15.75" customHeight="1">
      <c r="B2" s="199" t="s">
        <v>17</v>
      </c>
      <c r="C2" s="200"/>
      <c r="D2" s="200"/>
      <c r="E2" s="201"/>
    </row>
    <row r="3" spans="2:5" ht="15.75" customHeight="1">
      <c r="B3" s="202" t="s">
        <v>18</v>
      </c>
      <c r="C3" s="203"/>
      <c r="D3" s="203"/>
      <c r="E3" s="204"/>
    </row>
    <row r="4" spans="2:5" ht="24.75" customHeight="1">
      <c r="B4" s="202" t="s">
        <v>19</v>
      </c>
      <c r="C4" s="203" t="s">
        <v>20</v>
      </c>
      <c r="D4" s="203"/>
      <c r="E4" s="37" t="s">
        <v>21</v>
      </c>
    </row>
    <row r="5" spans="2:5" ht="15.75" customHeight="1" thickBot="1">
      <c r="B5" s="205"/>
      <c r="C5" s="38" t="s">
        <v>22</v>
      </c>
      <c r="D5" s="39" t="s">
        <v>23</v>
      </c>
      <c r="E5" s="40" t="s">
        <v>24</v>
      </c>
    </row>
    <row r="6" spans="2:5" ht="15.75" customHeight="1">
      <c r="B6" s="35" t="s">
        <v>25</v>
      </c>
      <c r="C6" s="36">
        <v>28.46</v>
      </c>
      <c r="D6" s="36">
        <v>185.6</v>
      </c>
      <c r="E6" s="43">
        <v>185.6</v>
      </c>
    </row>
    <row r="7" spans="2:5" ht="15.75" customHeight="1">
      <c r="B7" s="28" t="s">
        <v>26</v>
      </c>
      <c r="C7" s="26">
        <v>33.79</v>
      </c>
      <c r="D7" s="26">
        <v>220.36</v>
      </c>
      <c r="E7" s="41">
        <v>440.72</v>
      </c>
    </row>
    <row r="8" spans="2:5" ht="15.75" customHeight="1">
      <c r="B8" s="28" t="s">
        <v>27</v>
      </c>
      <c r="C8" s="26">
        <v>41.03</v>
      </c>
      <c r="D8" s="26">
        <v>267.58</v>
      </c>
      <c r="E8" s="29">
        <v>802.74</v>
      </c>
    </row>
    <row r="9" spans="2:5" ht="15.75" customHeight="1">
      <c r="B9" s="28" t="s">
        <v>28</v>
      </c>
      <c r="C9" s="26">
        <v>44.64</v>
      </c>
      <c r="D9" s="26">
        <v>291.12</v>
      </c>
      <c r="E9" s="29" t="s">
        <v>29</v>
      </c>
    </row>
    <row r="10" spans="2:5" ht="15.75" customHeight="1">
      <c r="B10" s="28" t="s">
        <v>30</v>
      </c>
      <c r="C10" s="26">
        <v>46.81</v>
      </c>
      <c r="D10" s="26">
        <v>305.28</v>
      </c>
      <c r="E10" s="29" t="s">
        <v>31</v>
      </c>
    </row>
    <row r="11" spans="2:5" ht="15.75" customHeight="1">
      <c r="B11" s="28" t="s">
        <v>32</v>
      </c>
      <c r="C11" s="26">
        <v>48.26</v>
      </c>
      <c r="D11" s="26">
        <v>314.73</v>
      </c>
      <c r="E11" s="29" t="s">
        <v>33</v>
      </c>
    </row>
    <row r="12" spans="2:5" ht="15.75" customHeight="1">
      <c r="B12" s="28" t="s">
        <v>34</v>
      </c>
      <c r="C12" s="26">
        <v>49.29</v>
      </c>
      <c r="D12" s="26">
        <v>321.45</v>
      </c>
      <c r="E12" s="29" t="s">
        <v>35</v>
      </c>
    </row>
    <row r="13" spans="2:5" ht="15.75" customHeight="1">
      <c r="B13" s="28" t="s">
        <v>36</v>
      </c>
      <c r="C13" s="26">
        <v>50.06</v>
      </c>
      <c r="D13" s="27">
        <v>326.47</v>
      </c>
      <c r="E13" s="29" t="s">
        <v>37</v>
      </c>
    </row>
    <row r="14" spans="2:5" ht="15.75" customHeight="1">
      <c r="B14" s="28" t="s">
        <v>38</v>
      </c>
      <c r="C14" s="26">
        <v>50.66</v>
      </c>
      <c r="D14" s="26">
        <v>330.38</v>
      </c>
      <c r="E14" s="29" t="s">
        <v>39</v>
      </c>
    </row>
    <row r="15" spans="2:5" ht="15.75" customHeight="1">
      <c r="B15" s="28" t="s">
        <v>40</v>
      </c>
      <c r="C15" s="26">
        <v>51.15</v>
      </c>
      <c r="D15" s="26">
        <v>333.58</v>
      </c>
      <c r="E15" s="29" t="s">
        <v>41</v>
      </c>
    </row>
    <row r="16" spans="2:5" ht="15.75" customHeight="1">
      <c r="B16" s="28" t="s">
        <v>42</v>
      </c>
      <c r="C16" s="26">
        <v>51.54</v>
      </c>
      <c r="D16" s="26">
        <v>336.12</v>
      </c>
      <c r="E16" s="29" t="s">
        <v>43</v>
      </c>
    </row>
    <row r="17" spans="2:5" ht="15.75" customHeight="1">
      <c r="B17" s="28" t="s">
        <v>44</v>
      </c>
      <c r="C17" s="26">
        <v>51.87</v>
      </c>
      <c r="D17" s="26">
        <v>338.28</v>
      </c>
      <c r="E17" s="29" t="s">
        <v>45</v>
      </c>
    </row>
    <row r="18" spans="2:5" ht="31.5" customHeight="1">
      <c r="B18" s="30" t="s">
        <v>49</v>
      </c>
      <c r="C18" s="26">
        <v>28.46</v>
      </c>
      <c r="D18" s="26">
        <v>185.6</v>
      </c>
      <c r="E18" s="31" t="s">
        <v>46</v>
      </c>
    </row>
    <row r="19" spans="2:5" ht="30" customHeight="1">
      <c r="B19" s="28" t="s">
        <v>47</v>
      </c>
      <c r="C19" s="26">
        <v>2.48</v>
      </c>
      <c r="D19" s="26">
        <v>16.17</v>
      </c>
      <c r="E19" s="31" t="s">
        <v>46</v>
      </c>
    </row>
    <row r="20" spans="2:5" ht="33" customHeight="1" thickBot="1">
      <c r="B20" s="32" t="s">
        <v>48</v>
      </c>
      <c r="C20" s="33">
        <v>7.44</v>
      </c>
      <c r="D20" s="33">
        <v>48.52</v>
      </c>
      <c r="E20" s="34" t="s">
        <v>46</v>
      </c>
    </row>
    <row r="21" ht="15.75" customHeight="1">
      <c r="B21" s="58" t="s">
        <v>50</v>
      </c>
    </row>
  </sheetData>
  <sheetProtection sheet="1" objects="1" scenarios="1"/>
  <mergeCells count="4">
    <mergeCell ref="B2:E2"/>
    <mergeCell ref="B3:E3"/>
    <mergeCell ref="B4:B5"/>
    <mergeCell ref="C4:D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E34" sqref="E34"/>
    </sheetView>
  </sheetViews>
  <sheetFormatPr defaultColWidth="11.421875" defaultRowHeight="12.75"/>
  <cols>
    <col min="2" max="2" width="12.7109375" style="0" customWidth="1"/>
    <col min="5" max="5" width="72.57421875" style="0" customWidth="1"/>
  </cols>
  <sheetData>
    <row r="1" ht="13.5" thickBot="1"/>
    <row r="2" spans="2:5" ht="15.75" customHeight="1" thickBot="1">
      <c r="B2" s="206" t="s">
        <v>55</v>
      </c>
      <c r="C2" s="207"/>
      <c r="D2" s="207"/>
      <c r="E2" s="208"/>
    </row>
    <row r="3" spans="2:5" ht="15.75" customHeight="1" thickBot="1">
      <c r="B3" s="206" t="s">
        <v>56</v>
      </c>
      <c r="C3" s="207"/>
      <c r="D3" s="207"/>
      <c r="E3" s="208"/>
    </row>
    <row r="4" spans="2:5" ht="15.75" customHeight="1" thickBot="1">
      <c r="B4" s="44"/>
      <c r="C4" s="45" t="s">
        <v>57</v>
      </c>
      <c r="D4" s="45" t="s">
        <v>58</v>
      </c>
      <c r="E4" s="9" t="s">
        <v>2</v>
      </c>
    </row>
    <row r="5" spans="2:5" ht="15.75" customHeight="1">
      <c r="B5" s="46" t="s">
        <v>66</v>
      </c>
      <c r="C5" s="47">
        <f>Mindestlohn!E7</f>
        <v>1804.11</v>
      </c>
      <c r="D5" s="47"/>
      <c r="E5" s="48" t="s">
        <v>59</v>
      </c>
    </row>
    <row r="6" spans="2:5" ht="15.75" customHeight="1">
      <c r="B6" s="49" t="s">
        <v>67</v>
      </c>
      <c r="C6" s="42">
        <f>Mindestlohn!D4*20*4.324</f>
        <v>751.537144</v>
      </c>
      <c r="D6" s="42"/>
      <c r="E6" s="50" t="s">
        <v>60</v>
      </c>
    </row>
    <row r="7" spans="2:5" ht="15.75" customHeight="1">
      <c r="B7" s="49" t="s">
        <v>63</v>
      </c>
      <c r="C7" s="42">
        <f>C5+C6</f>
        <v>2555.647144</v>
      </c>
      <c r="D7" s="42">
        <v>2262</v>
      </c>
      <c r="E7" s="51" t="s">
        <v>65</v>
      </c>
    </row>
    <row r="8" spans="2:5" ht="15.75" customHeight="1">
      <c r="B8" s="49" t="s">
        <v>61</v>
      </c>
      <c r="C8" s="42"/>
      <c r="D8" s="42">
        <f>Kindergeld!D7</f>
        <v>220.36</v>
      </c>
      <c r="E8" s="51"/>
    </row>
    <row r="9" spans="2:5" ht="15.75" customHeight="1" thickBot="1">
      <c r="B9" s="52" t="s">
        <v>62</v>
      </c>
      <c r="C9" s="53"/>
      <c r="D9" s="53">
        <f>Kindergeld!D7</f>
        <v>220.36</v>
      </c>
      <c r="E9" s="54"/>
    </row>
    <row r="10" spans="2:5" ht="15.75" customHeight="1" thickBot="1">
      <c r="B10" s="7" t="s">
        <v>64</v>
      </c>
      <c r="C10" s="55"/>
      <c r="D10" s="56">
        <f>SUM(D7:D9)</f>
        <v>2702.7200000000003</v>
      </c>
      <c r="E10" s="57"/>
    </row>
  </sheetData>
  <sheetProtection sheet="1" objects="1" scenarios="1"/>
  <mergeCells count="2">
    <mergeCell ref="B2:E2"/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GOBLET &amp; LAVANDIER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</dc:creator>
  <cp:keywords/>
  <dc:description/>
  <cp:lastModifiedBy>eng</cp:lastModifiedBy>
  <cp:lastPrinted>2006-06-16T10:58:31Z</cp:lastPrinted>
  <dcterms:created xsi:type="dcterms:W3CDTF">2006-05-05T07:16:47Z</dcterms:created>
  <dcterms:modified xsi:type="dcterms:W3CDTF">2006-06-16T12:36:52Z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